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702" activeTab="1"/>
  </bookViews>
  <sheets>
    <sheet name="PETRÓLEO " sheetId="1" r:id="rId1"/>
    <sheet name="PETRÓLEO 2019-2020" sheetId="2" r:id="rId2"/>
  </sheets>
  <definedNames>
    <definedName name="_xlnm.Print_Area" localSheetId="0">'PETRÓLEO '!$B$4:$IS$88</definedName>
    <definedName name="_xlnm.Print_Area" localSheetId="1">'PETRÓLEO 2019-2020'!$B$4:$AC$88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<sst xmlns="http://schemas.openxmlformats.org/spreadsheetml/2006/main" count="470" uniqueCount="87">
  <si>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</si>
  <si>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</si>
  <si>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</si>
  <si>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</si>
  <si>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</si>
  <si>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</si>
  <si>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</si>
  <si>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</si>
  <si>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</si>
  <si>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</si>
  <si>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</si>
  <si>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</si>
  <si>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</si>
  <si>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</si>
  <si>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</si>
  <si>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</si>
  <si>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</si>
  <si>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</si>
  <si>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</si>
  <si>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</si>
  <si>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</si>
  <si>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</si>
  <si>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</si>
  <si>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</si>
  <si>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</si>
  <si>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</si>
  <si>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</si>
  <si>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</si>
  <si>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</si>
  <si>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</si>
  <si>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</si>
  <si>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</si>
  <si>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</si>
  <si>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</si>
  <si>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</si>
  <si>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</si>
  <si>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</si>
  <si>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</si>
  <si>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</si>
  <si>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</si>
  <si>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</si>
  <si>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</si>
  <si>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</si>
  <si>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</si>
  <si>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</si>
  <si>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</si>
  <si>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</si>
  <si>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</si>
  <si>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</si>
  <si>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</si>
  <si>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</si>
  <si>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</si>
  <si>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</si>
  <si>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</si>
  <si>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</si>
  <si>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</si>
  <si>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</si>
  <si>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</si>
  <si>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</si>
  <si>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</si>
  <si>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</si>
  <si>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</si>
  <si>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</si>
  <si>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</si>
  <si>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</si>
  <si>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</si>
  <si>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</si>
  <si>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</si>
  <si>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</si>
  <si>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</si>
  <si>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</si>
  <si>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</si>
  <si>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</si>
  <si>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</si>
  <si>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</si>
  <si>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</si>
  <si>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</si>
  <si>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</si>
  <si>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</si>
  <si>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</si>
  <si>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</si>
  <si>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</si>
  <si>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</si>
  <si>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</si>
  <si>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</si>
  <si>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DICIEMBRE 2020</t>
  </si>
  <si>
    <t>DIFERENCIA DIC 20 - NOV 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</si>
</sst>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7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4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3" fontId="25" fillId="44" borderId="30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57" fillId="45" borderId="14" xfId="0" applyNumberFormat="1" applyFont="1" applyFill="1" applyBorder="1" applyAlignment="1">
      <alignment horizontal="center" vertical="center"/>
    </xf>
    <xf numFmtId="1" fontId="57" fillId="45" borderId="15" xfId="0" applyNumberFormat="1" applyFont="1" applyFill="1" applyBorder="1" applyAlignment="1">
      <alignment horizontal="center" vertical="center"/>
    </xf>
    <xf numFmtId="1" fontId="57" fillId="45" borderId="24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27" xfId="0" applyNumberFormat="1" applyFont="1" applyFill="1" applyBorder="1" applyAlignment="1">
      <alignment horizontal="center" vertical="center"/>
    </xf>
    <xf numFmtId="0" fontId="37" fillId="38" borderId="20" xfId="0" applyFont="1" applyFill="1" applyBorder="1" applyAlignment="1">
      <alignment horizontal="center" vertical="center"/>
    </xf>
    <xf numFmtId="0" fontId="37" fillId="38" borderId="21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9"/>
          <c:w val="0.9767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'!$IF$1:$IR$1</c:f>
              <c:strCache/>
            </c:strRef>
          </c:cat>
          <c:val>
            <c:numRef>
              <c:f>'PETRÓLEO '!$IF$42:$IR$42</c:f>
              <c:numCache/>
            </c:numRef>
          </c:val>
          <c:shape val="cylinder"/>
        </c:ser>
        <c:shape val="cylinder"/>
        <c:axId val="42851887"/>
        <c:axId val="50122664"/>
      </c:bar3DChart>
      <c:dateAx>
        <c:axId val="42851887"/>
        <c:scaling>
          <c:orientation val="minMax"/>
          <c:max val="44136"/>
          <c:min val="4377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12266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122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075"/>
              <c:y val="-0.4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"/>
          <c:y val="0.108"/>
          <c:w val="0.9892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2019-2020'!$P$1:$AB$1</c:f>
              <c:strCache/>
            </c:strRef>
          </c:cat>
          <c:val>
            <c:numRef>
              <c:f>'PETRÓLEO 2019-2020'!$P$42:$AB$42</c:f>
              <c:numCache/>
            </c:numRef>
          </c:val>
          <c:shape val="cylinder"/>
        </c:ser>
        <c:shape val="cylinder"/>
        <c:axId val="48450793"/>
        <c:axId val="33403954"/>
      </c:bar3DChart>
      <c:dateAx>
        <c:axId val="48450793"/>
        <c:scaling>
          <c:orientation val="minMax"/>
          <c:max val="44166"/>
          <c:min val="4380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40395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403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415"/>
              <c:y val="-0.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0.03025</cdr:y>
    </cdr:from>
    <cdr:to>
      <cdr:x>0.7055</cdr:x>
      <cdr:y>0.0975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790950" y="190500"/>
          <a:ext cx="45815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</cdr:x>
      <cdr:y>0.0055</cdr:y>
    </cdr:from>
    <cdr:to>
      <cdr:x>0.76025</cdr:x>
      <cdr:y>0.11525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667000" y="28575"/>
          <a:ext cx="63531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>
      <xdr:nvGraphicFramePr>
        <xdr:cNvPr id="2" name="1 Gráfico"/>
        <xdr:cNvGraphicFramePr/>
      </xdr:nvGraphicFramePr>
      <xdr:xfrm>
        <a:off x="2209800" y="8905875"/>
        <a:ext cx="118776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0.03075</cdr:y>
    </cdr:from>
    <cdr:to>
      <cdr:x>0.70525</cdr:x>
      <cdr:y>0.09775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448050" y="200025"/>
          <a:ext cx="416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0.00575</cdr:y>
    </cdr:from>
    <cdr:to>
      <cdr:x>0.76075</cdr:x>
      <cdr:y>0.1155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428875" y="28575"/>
          <a:ext cx="57816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895600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542925</xdr:colOff>
      <xdr:row>44</xdr:row>
      <xdr:rowOff>152400</xdr:rowOff>
    </xdr:from>
    <xdr:to>
      <xdr:col>25</xdr:col>
      <xdr:colOff>952500</xdr:colOff>
      <xdr:row>85</xdr:row>
      <xdr:rowOff>57150</xdr:rowOff>
    </xdr:to>
    <xdr:graphicFrame>
      <xdr:nvGraphicFramePr>
        <xdr:cNvPr id="2" name="1 Gráfico"/>
        <xdr:cNvGraphicFramePr/>
      </xdr:nvGraphicFramePr>
      <xdr:xfrm>
        <a:off x="3829050" y="8934450"/>
        <a:ext cx="108013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view="pageBreakPreview" zoomScale="70" zoomScaleNormal="70" zoomScaleSheetLayoutView="70" zoomScalePageLayoutView="0" workbookViewId="0" topLeftCell="C1">
      <pane xSplit="212" ySplit="10" topLeftCell="IF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T7" sqref="IT7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7" width="16.140625" style="1" hidden="1" customWidth="1"/>
    <col min="238" max="238" width="0.13671875" style="1" hidden="1" customWidth="1"/>
    <col min="239" max="239" width="16.140625" style="1" hidden="1" customWidth="1"/>
    <col min="240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17.00390625" style="1" customWidth="1"/>
    <col min="250" max="250" width="17.28125" style="1" customWidth="1"/>
    <col min="251" max="253" width="16.57421875" style="1" customWidth="1"/>
    <col min="25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22"/>
      <c r="HR4" s="22"/>
      <c r="HS4" s="22"/>
      <c r="HT4" s="22"/>
      <c r="HU4" s="22"/>
    </row>
    <row r="5" spans="1:252" ht="21" customHeight="1">
      <c r="A5" s="124" t="s">
        <v>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</row>
    <row r="6" spans="1:252" ht="18" customHeight="1">
      <c r="A6" s="123" t="s">
        <v>84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</row>
    <row r="7" spans="1:252" ht="21">
      <c r="A7" s="122" t="s">
        <v>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89"/>
      <c r="D9" s="90"/>
      <c r="E9" s="112">
        <v>1999</v>
      </c>
      <c r="F9" s="112"/>
      <c r="G9" s="112"/>
      <c r="H9" s="112"/>
      <c r="I9" s="112"/>
      <c r="J9" s="112"/>
      <c r="K9" s="112"/>
      <c r="L9" s="112"/>
      <c r="M9" s="59">
        <v>2000</v>
      </c>
      <c r="N9" s="113" t="s">
        <v>34</v>
      </c>
      <c r="O9" s="113"/>
      <c r="P9" s="113"/>
      <c r="Q9" s="113"/>
      <c r="R9" s="113"/>
      <c r="S9" s="113"/>
      <c r="T9" s="113"/>
      <c r="U9" s="60">
        <v>2001</v>
      </c>
      <c r="V9" s="61"/>
      <c r="W9" s="61"/>
      <c r="X9" s="61"/>
      <c r="Y9" s="61"/>
      <c r="Z9" s="61"/>
      <c r="AA9" s="61"/>
      <c r="AB9" s="98">
        <v>2001</v>
      </c>
      <c r="AC9" s="98"/>
      <c r="AD9" s="98"/>
      <c r="AE9" s="98"/>
      <c r="AF9" s="98"/>
      <c r="AG9" s="135">
        <v>2002</v>
      </c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7"/>
      <c r="AS9" s="117">
        <v>2003</v>
      </c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0">
        <v>2004</v>
      </c>
      <c r="BF9" s="111"/>
      <c r="BG9" s="111"/>
      <c r="BH9" s="111"/>
      <c r="BI9" s="111"/>
      <c r="BJ9" s="111"/>
      <c r="BK9" s="111"/>
      <c r="BL9" s="111"/>
      <c r="BM9" s="111"/>
      <c r="BN9" s="111"/>
      <c r="BO9" s="92">
        <v>2005</v>
      </c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4"/>
      <c r="CA9" s="108">
        <v>2006</v>
      </c>
      <c r="CB9" s="109"/>
      <c r="CC9" s="109"/>
      <c r="CD9" s="109"/>
      <c r="CE9" s="109"/>
      <c r="CF9" s="109"/>
      <c r="CG9" s="109"/>
      <c r="CH9" s="109"/>
      <c r="CI9" s="109"/>
      <c r="CJ9" s="109"/>
      <c r="CK9" s="128">
        <v>2007</v>
      </c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19">
        <v>2008</v>
      </c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19">
        <v>2009</v>
      </c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16">
        <v>2010</v>
      </c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62">
        <v>2011</v>
      </c>
      <c r="EH9" s="62"/>
      <c r="EI9" s="62"/>
      <c r="EJ9" s="62"/>
      <c r="EK9" s="62"/>
      <c r="EL9" s="62"/>
      <c r="EM9" s="86">
        <v>2011</v>
      </c>
      <c r="EN9" s="87"/>
      <c r="EO9" s="88"/>
      <c r="EP9" s="95">
        <v>2012</v>
      </c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7"/>
      <c r="FB9" s="130">
        <v>2013</v>
      </c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2"/>
      <c r="FN9" s="133">
        <v>2014</v>
      </c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91">
        <v>2015</v>
      </c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14">
        <v>2016</v>
      </c>
      <c r="GW9" s="115"/>
      <c r="GX9" s="121">
        <v>2017</v>
      </c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5">
        <v>2018</v>
      </c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7"/>
      <c r="HV9" s="100">
        <v>2019</v>
      </c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>
        <v>2020</v>
      </c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>
      <c r="A11" s="102" t="s">
        <v>68</v>
      </c>
      <c r="B11" s="81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>
      <c r="A12" s="103"/>
      <c r="B12" s="82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aca="true" t="shared" si="0" ref="IS12:IS42">+IR12-IQ12</f>
        <v>-14</v>
      </c>
      <c r="IT12" s="1"/>
      <c r="IU12" s="1"/>
      <c r="IV12" s="1"/>
    </row>
    <row r="13" spans="1:256" s="5" customFormat="1" ht="16.5" customHeight="1">
      <c r="A13" s="103"/>
      <c r="B13" s="82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>
      <c r="A14" s="103"/>
      <c r="B14" s="82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>
      <c r="A15" s="103"/>
      <c r="B15" s="82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>
      <c r="A16" s="103"/>
      <c r="B16" s="82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5">
        <v>125069</v>
      </c>
      <c r="P16" s="85">
        <v>132837</v>
      </c>
      <c r="Q16" s="85">
        <v>127982</v>
      </c>
      <c r="R16" s="85">
        <v>134937</v>
      </c>
      <c r="S16" s="85">
        <v>128138</v>
      </c>
      <c r="T16" s="85">
        <v>132222</v>
      </c>
      <c r="U16" s="85">
        <v>127513</v>
      </c>
      <c r="V16" s="85">
        <v>113266</v>
      </c>
      <c r="W16" s="85">
        <v>121026</v>
      </c>
      <c r="X16" s="85">
        <v>130746</v>
      </c>
      <c r="Y16" s="85">
        <v>140659</v>
      </c>
      <c r="Z16" s="85">
        <v>133530</v>
      </c>
      <c r="AA16" s="85">
        <v>141390</v>
      </c>
      <c r="AB16" s="85">
        <v>135945</v>
      </c>
      <c r="AC16" s="85">
        <v>134600</v>
      </c>
      <c r="AD16" s="85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customHeight="1" hidden="1">
      <c r="A17" s="103"/>
      <c r="B17" s="82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101"/>
      <c r="AA17" s="101"/>
      <c r="AB17" s="101"/>
      <c r="AC17" s="101"/>
      <c r="AD17" s="101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>
      <c r="A18" s="103"/>
      <c r="B18" s="82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customHeight="1" hidden="1">
      <c r="A19" s="103"/>
      <c r="B19" s="82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>
      <c r="A20" s="103"/>
      <c r="B20" s="82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>
      <c r="A21" s="103"/>
      <c r="B21" s="82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>
      <c r="A22" s="103"/>
      <c r="B22" s="82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>
      <c r="A23" s="103"/>
      <c r="B23" s="82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2:256" s="5" customFormat="1" ht="21.75" customHeight="1" thickBot="1" thickTop="1">
      <c r="B24" s="29"/>
      <c r="C24" s="106" t="s">
        <v>46</v>
      </c>
      <c r="D24" s="106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aca="true" t="shared" si="5" ref="IK24:IP24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Bot="1" thickTop="1">
      <c r="A25" s="105" t="s">
        <v>41</v>
      </c>
      <c r="B25" s="8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customHeight="1" hidden="1" thickBot="1" thickTop="1">
      <c r="A26" s="105"/>
      <c r="B26" s="8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6" ref="HQ26:HS27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Bot="1" thickTop="1">
      <c r="A27" s="105"/>
      <c r="B27" s="8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7" ref="HJ27:HP2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Bot="1" thickTop="1">
      <c r="A28" s="102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2:256" s="5" customFormat="1" ht="19.5" customHeight="1" thickBot="1" thickTop="1">
      <c r="B29" s="34"/>
      <c r="C29" s="84" t="s">
        <v>47</v>
      </c>
      <c r="D29" s="84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8" ref="HG29:HO29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aca="true" t="shared" si="9" ref="HP29:HV2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aca="true" t="shared" si="10" ref="HW29:ID29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9075.516129032258</v>
      </c>
      <c r="IA29" s="37">
        <f t="shared" si="10"/>
        <v>8622</v>
      </c>
      <c r="IB29" s="37">
        <f t="shared" si="10"/>
        <v>6978.903225806452</v>
      </c>
      <c r="IC29" s="37">
        <f t="shared" si="10"/>
        <v>9093</v>
      </c>
      <c r="ID29" s="37">
        <f t="shared" si="10"/>
        <v>8870.566666666668</v>
      </c>
      <c r="IE29" s="37">
        <f aca="true" t="shared" si="11" ref="IE29:IJ29">+SUM(IE25:IE28)</f>
        <v>6755.548387096775</v>
      </c>
      <c r="IF29" s="37">
        <f t="shared" si="11"/>
        <v>9128.433333333332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aca="true" t="shared" si="12" ref="IK29:IP29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customHeight="1" hidden="1" thickBot="1" thickTop="1">
      <c r="A30" s="105" t="s">
        <v>69</v>
      </c>
      <c r="B30" s="8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aca="true" t="shared" si="13" ref="IJ30:IO30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Bot="1" thickTop="1">
      <c r="A31" s="105"/>
      <c r="B31" s="8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Bot="1" thickTop="1">
      <c r="A32" s="105"/>
      <c r="B32" s="8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customHeight="1" hidden="1" thickBot="1" thickTop="1">
      <c r="A33" s="10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customHeight="1" hidden="1" thickBot="1" thickTop="1">
      <c r="A34" s="102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4" ref="HQ37:HT38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2:256" s="5" customFormat="1" ht="20.25" customHeight="1" thickTop="1">
      <c r="B40" s="44"/>
      <c r="C40" s="99" t="s">
        <v>48</v>
      </c>
      <c r="D40" s="99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5" ref="HG40:HO40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6" ref="HS40:HY40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aca="true" t="shared" si="17" ref="HZ40:IE40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</v>
      </c>
      <c r="IF40" s="40">
        <f>+SUM(IF31:IF39)</f>
        <v>29137.833333333332</v>
      </c>
      <c r="IG40" s="40">
        <f>+SUM(IG31:IG39)</f>
        <v>27186</v>
      </c>
      <c r="IH40" s="40">
        <f aca="true" t="shared" si="18" ref="IH40:IM40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2:253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2:256" s="5" customFormat="1" ht="41.25" customHeight="1" thickBot="1">
      <c r="B42" s="45"/>
      <c r="C42" s="104" t="s">
        <v>78</v>
      </c>
      <c r="D42" s="10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9" ref="HG42:HO42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aca="true" t="shared" si="20" ref="HP42:HU42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21" ref="IB42:IH42">+IB24+IB29+IB40</f>
        <v>43916.64516129032</v>
      </c>
      <c r="IC42" s="70">
        <f t="shared" si="21"/>
        <v>56370.35483870968</v>
      </c>
      <c r="ID42" s="70">
        <f t="shared" si="21"/>
        <v>59151.3</v>
      </c>
      <c r="IE42" s="70">
        <f t="shared" si="21"/>
        <v>56044.16129032258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2.75">
      <c r="HV44" s="3"/>
      <c r="IM44" s="3"/>
    </row>
    <row r="45" spans="231:251" ht="12.75">
      <c r="HW45" s="3"/>
      <c r="ID45" s="3"/>
      <c r="IL45" s="3"/>
      <c r="IQ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A5:IR5"/>
    <mergeCell ref="HJ9:HU9"/>
    <mergeCell ref="DI9:DT9"/>
    <mergeCell ref="CK9:CV9"/>
    <mergeCell ref="FB9:FM9"/>
    <mergeCell ref="FN9:FY9"/>
    <mergeCell ref="AG9:AR9"/>
    <mergeCell ref="HV9:IG9"/>
    <mergeCell ref="DU9:EF9"/>
    <mergeCell ref="AS9:BD9"/>
    <mergeCell ref="CW9:DH9"/>
    <mergeCell ref="GX9:HI9"/>
    <mergeCell ref="A7:IR7"/>
    <mergeCell ref="A6:IR6"/>
    <mergeCell ref="V16:V17"/>
    <mergeCell ref="A25:A28"/>
    <mergeCell ref="Y16:Y17"/>
    <mergeCell ref="S16:S17"/>
    <mergeCell ref="A4:HP4"/>
    <mergeCell ref="CA9:CJ9"/>
    <mergeCell ref="BE9:BN9"/>
    <mergeCell ref="E9:L9"/>
    <mergeCell ref="N9:T9"/>
    <mergeCell ref="GV9:GW9"/>
    <mergeCell ref="A11:A23"/>
    <mergeCell ref="C42:D42"/>
    <mergeCell ref="W16:W17"/>
    <mergeCell ref="X16:X17"/>
    <mergeCell ref="AC16:AC17"/>
    <mergeCell ref="A33:A34"/>
    <mergeCell ref="A30:A32"/>
    <mergeCell ref="B25:B27"/>
    <mergeCell ref="C24:D24"/>
    <mergeCell ref="Z16:Z17"/>
    <mergeCell ref="FZ9:GK9"/>
    <mergeCell ref="BO9:BZ9"/>
    <mergeCell ref="EP9:FA9"/>
    <mergeCell ref="AB9:AF9"/>
    <mergeCell ref="C40:D40"/>
    <mergeCell ref="IH9:IR9"/>
    <mergeCell ref="AB16:AB17"/>
    <mergeCell ref="Q16:Q17"/>
    <mergeCell ref="U16:U17"/>
    <mergeCell ref="AD16:AD17"/>
    <mergeCell ref="B11:B23"/>
    <mergeCell ref="B30:B32"/>
    <mergeCell ref="C29:D29"/>
    <mergeCell ref="P16:P17"/>
    <mergeCell ref="EM9:EO9"/>
    <mergeCell ref="C9:D9"/>
    <mergeCell ref="R16:R17"/>
    <mergeCell ref="O16:O17"/>
    <mergeCell ref="AA16:AA17"/>
    <mergeCell ref="T16:T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59"/>
  <sheetViews>
    <sheetView tabSelected="1" view="pageBreakPreview" zoomScale="50" zoomScaleNormal="70" zoomScaleSheetLayoutView="50" zoomScalePageLayoutView="0" workbookViewId="0" topLeftCell="C1">
      <pane xSplit="2" ySplit="10" topLeftCell="P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AB71" sqref="AB71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12" width="16.140625" style="1" hidden="1" customWidth="1"/>
    <col min="13" max="13" width="0.13671875" style="1" hidden="1" customWidth="1"/>
    <col min="14" max="15" width="16.140625" style="1" hidden="1" customWidth="1"/>
    <col min="16" max="18" width="16.140625" style="1" customWidth="1"/>
    <col min="19" max="19" width="17.00390625" style="1" customWidth="1"/>
    <col min="20" max="20" width="17.57421875" style="1" customWidth="1"/>
    <col min="21" max="21" width="18.140625" style="1" customWidth="1"/>
    <col min="22" max="22" width="18.7109375" style="1" customWidth="1"/>
    <col min="23" max="23" width="17.8515625" style="1" customWidth="1"/>
    <col min="24" max="24" width="17.00390625" style="1" customWidth="1"/>
    <col min="25" max="25" width="17.28125" style="1" customWidth="1"/>
    <col min="26" max="29" width="16.57421875" style="1" customWidth="1"/>
    <col min="30" max="16384" width="11.421875" style="1" customWidth="1"/>
  </cols>
  <sheetData>
    <row r="1" spans="4:32" s="5" customFormat="1" ht="12.75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"/>
      <c r="AD1" s="1"/>
      <c r="AE1" s="1"/>
      <c r="AF1" s="1"/>
    </row>
    <row r="2" spans="4:32" s="5" customFormat="1" ht="12.75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4:32" s="5" customFormat="1" ht="12.75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4" ht="18.75">
      <c r="A4" s="107"/>
      <c r="B4" s="107"/>
      <c r="C4" s="107"/>
      <c r="D4" s="107"/>
    </row>
    <row r="5" spans="1:28" ht="21" customHeight="1">
      <c r="A5" s="124" t="s">
        <v>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80"/>
    </row>
    <row r="6" spans="1:28" ht="18" customHeight="1">
      <c r="A6" s="123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79"/>
    </row>
    <row r="7" spans="1:28" ht="21">
      <c r="A7" s="122" t="s">
        <v>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78"/>
    </row>
    <row r="8" spans="3:4" ht="15.75">
      <c r="C8" s="23"/>
      <c r="D8" s="42"/>
    </row>
    <row r="9" spans="1:32" s="5" customFormat="1" ht="25.5" customHeight="1" thickBot="1">
      <c r="A9" s="6"/>
      <c r="B9" s="6"/>
      <c r="C9" s="89"/>
      <c r="D9" s="90"/>
      <c r="E9" s="100">
        <v>2019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38">
        <v>2020</v>
      </c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0"/>
      <c r="AC9" s="1"/>
      <c r="AD9" s="1"/>
      <c r="AE9" s="1"/>
      <c r="AF9" s="1"/>
    </row>
    <row r="10" spans="1:32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68" t="s">
        <v>86</v>
      </c>
      <c r="AD10" s="1"/>
      <c r="AE10" s="1"/>
      <c r="AF10" s="1"/>
    </row>
    <row r="11" spans="1:32" s="5" customFormat="1" ht="16.5" customHeight="1" thickTop="1">
      <c r="A11" s="102" t="s">
        <v>68</v>
      </c>
      <c r="B11" s="81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664.8709677419355</v>
      </c>
      <c r="J11" s="75">
        <v>602</v>
      </c>
      <c r="K11" s="75">
        <v>649.8709677419355</v>
      </c>
      <c r="L11" s="75">
        <v>691.9677419354839</v>
      </c>
      <c r="M11" s="75">
        <v>636.4</v>
      </c>
      <c r="N11" s="75">
        <v>649.2258064516129</v>
      </c>
      <c r="O11" s="75">
        <v>643.8333333333334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f>+AB11-AA11</f>
        <v>-55</v>
      </c>
      <c r="AD11" s="1"/>
      <c r="AE11" s="1"/>
      <c r="AF11" s="1"/>
    </row>
    <row r="12" spans="1:32" s="5" customFormat="1" ht="16.5" customHeight="1">
      <c r="A12" s="103"/>
      <c r="B12" s="82"/>
      <c r="C12" s="27" t="s">
        <v>71</v>
      </c>
      <c r="D12" s="28" t="s">
        <v>0</v>
      </c>
      <c r="E12" s="75">
        <v>309</v>
      </c>
      <c r="F12" s="75">
        <v>283.1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</v>
      </c>
      <c r="M12" s="75">
        <v>352.6666666666667</v>
      </c>
      <c r="N12" s="75">
        <v>407.7741935483871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f aca="true" t="shared" si="0" ref="AC12:AC42">+AB12-AA12</f>
        <v>-16</v>
      </c>
      <c r="AD12" s="1"/>
      <c r="AE12" s="1"/>
      <c r="AF12" s="1"/>
    </row>
    <row r="13" spans="1:32" s="5" customFormat="1" ht="16.5" customHeight="1">
      <c r="A13" s="103"/>
      <c r="B13" s="82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693.6129032258065</v>
      </c>
      <c r="J13" s="75">
        <v>694</v>
      </c>
      <c r="K13" s="75">
        <v>696.4193548387096</v>
      </c>
      <c r="L13" s="75">
        <v>740.8709677419355</v>
      </c>
      <c r="M13" s="75">
        <v>786.9</v>
      </c>
      <c r="N13" s="75">
        <v>802.5806451612904</v>
      </c>
      <c r="O13" s="75">
        <v>798.3333333333334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f t="shared" si="0"/>
        <v>-2</v>
      </c>
      <c r="AD13" s="1"/>
      <c r="AE13" s="1"/>
      <c r="AF13" s="1"/>
    </row>
    <row r="14" spans="1:32" s="5" customFormat="1" ht="16.5" customHeight="1">
      <c r="A14" s="103"/>
      <c r="B14" s="82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f t="shared" si="0"/>
        <v>66</v>
      </c>
      <c r="AD14" s="1"/>
      <c r="AE14" s="1"/>
      <c r="AF14" s="1"/>
    </row>
    <row r="15" spans="1:32" s="5" customFormat="1" ht="16.5" customHeight="1">
      <c r="A15" s="103"/>
      <c r="B15" s="82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f t="shared" si="0"/>
        <v>-9</v>
      </c>
      <c r="AD15" s="1"/>
      <c r="AE15" s="1"/>
      <c r="AF15" s="1"/>
    </row>
    <row r="16" spans="1:32" s="5" customFormat="1" ht="15.75" customHeight="1">
      <c r="A16" s="103"/>
      <c r="B16" s="82"/>
      <c r="C16" s="27" t="s">
        <v>17</v>
      </c>
      <c r="D16" s="28" t="s">
        <v>40</v>
      </c>
      <c r="E16" s="75">
        <v>4187</v>
      </c>
      <c r="F16" s="75">
        <v>4157.1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f t="shared" si="0"/>
        <v>-475</v>
      </c>
      <c r="AD16" s="1"/>
      <c r="AE16" s="1"/>
      <c r="AF16" s="1"/>
    </row>
    <row r="17" spans="1:32" s="5" customFormat="1" ht="16.5" customHeight="1" hidden="1">
      <c r="A17" s="103"/>
      <c r="B17" s="82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>
        <f t="shared" si="0"/>
        <v>0</v>
      </c>
      <c r="AD17" s="1"/>
      <c r="AE17" s="1"/>
      <c r="AF17" s="1"/>
    </row>
    <row r="18" spans="1:32" s="5" customFormat="1" ht="16.5" customHeight="1">
      <c r="A18" s="103"/>
      <c r="B18" s="82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f t="shared" si="0"/>
        <v>15</v>
      </c>
      <c r="AD18" s="1"/>
      <c r="AE18" s="1"/>
      <c r="AF18" s="1"/>
    </row>
    <row r="19" spans="1:32" s="5" customFormat="1" ht="16.5" customHeight="1" hidden="1">
      <c r="A19" s="103"/>
      <c r="B19" s="82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>
        <f t="shared" si="0"/>
        <v>0</v>
      </c>
      <c r="AD19" s="1"/>
      <c r="AE19" s="1"/>
      <c r="AF19" s="1"/>
    </row>
    <row r="20" spans="1:32" s="5" customFormat="1" ht="16.5" customHeight="1">
      <c r="A20" s="103"/>
      <c r="B20" s="82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f t="shared" si="0"/>
        <v>2</v>
      </c>
      <c r="AD20" s="1"/>
      <c r="AE20" s="1"/>
      <c r="AF20" s="1"/>
    </row>
    <row r="21" spans="1:32" s="5" customFormat="1" ht="16.5" customHeight="1">
      <c r="A21" s="103"/>
      <c r="B21" s="82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1921.225806451613</v>
      </c>
      <c r="J21" s="75">
        <v>1955</v>
      </c>
      <c r="K21" s="75">
        <f>66570/31</f>
        <v>2147.4193548387098</v>
      </c>
      <c r="L21" s="75">
        <f>66497/31</f>
        <v>2145.064516129032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f t="shared" si="0"/>
        <v>-25</v>
      </c>
      <c r="AD21" s="1"/>
      <c r="AE21" s="1"/>
      <c r="AF21" s="1"/>
    </row>
    <row r="22" spans="1:32" s="5" customFormat="1" ht="16.5" customHeight="1">
      <c r="A22" s="103"/>
      <c r="B22" s="82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</v>
      </c>
      <c r="L22" s="75">
        <v>33.41935483870968</v>
      </c>
      <c r="M22" s="75">
        <v>33.4</v>
      </c>
      <c r="N22" s="75">
        <v>42.96774193548387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f t="shared" si="0"/>
        <v>-3</v>
      </c>
      <c r="AD22" s="1"/>
      <c r="AE22" s="1"/>
      <c r="AF22" s="1"/>
    </row>
    <row r="23" spans="1:32" s="5" customFormat="1" ht="16.5" customHeight="1" thickBot="1">
      <c r="A23" s="103"/>
      <c r="B23" s="82"/>
      <c r="C23" s="27" t="s">
        <v>71</v>
      </c>
      <c r="D23" s="28" t="s">
        <v>49</v>
      </c>
      <c r="E23" s="75">
        <v>16</v>
      </c>
      <c r="F23" s="75">
        <v>19.1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f t="shared" si="0"/>
        <v>-2</v>
      </c>
      <c r="AD23" s="1"/>
      <c r="AE23" s="1"/>
      <c r="AF23" s="1"/>
    </row>
    <row r="24" spans="2:32" s="5" customFormat="1" ht="21.75" customHeight="1" thickBot="1" thickTop="1">
      <c r="B24" s="29"/>
      <c r="C24" s="106" t="s">
        <v>46</v>
      </c>
      <c r="D24" s="106"/>
      <c r="E24" s="31">
        <f aca="true" t="shared" si="1" ref="E24:Y24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</v>
      </c>
      <c r="J24" s="31">
        <f t="shared" si="1"/>
        <v>25310</v>
      </c>
      <c r="K24" s="31">
        <f t="shared" si="1"/>
        <v>25638.74193548387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 t="shared" si="0"/>
        <v>-504</v>
      </c>
      <c r="AD24" s="1"/>
      <c r="AE24" s="1"/>
      <c r="AF24" s="1"/>
    </row>
    <row r="25" spans="1:32" s="5" customFormat="1" ht="16.5" customHeight="1" thickBot="1" thickTop="1">
      <c r="A25" s="105" t="s">
        <v>41</v>
      </c>
      <c r="B25" s="83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7190.612903225807</v>
      </c>
      <c r="J25" s="75">
        <v>6789</v>
      </c>
      <c r="K25" s="75">
        <f>216346/31</f>
        <v>6978.903225806452</v>
      </c>
      <c r="L25" s="75">
        <f>227463/31</f>
        <v>7337.5161290322585</v>
      </c>
      <c r="M25" s="75">
        <f>212302/30</f>
        <v>7076.733333333334</v>
      </c>
      <c r="N25" s="75">
        <f>209422/31</f>
        <v>6755.548387096775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f t="shared" si="0"/>
        <v>-494</v>
      </c>
      <c r="AD25" s="1"/>
      <c r="AE25" s="1"/>
      <c r="AF25" s="1"/>
    </row>
    <row r="26" spans="1:32" s="5" customFormat="1" ht="16.5" customHeight="1" hidden="1" thickBot="1" thickTop="1">
      <c r="A26" s="105"/>
      <c r="B26" s="83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f t="shared" si="0"/>
        <v>0</v>
      </c>
      <c r="AD26" s="1"/>
      <c r="AE26" s="1"/>
      <c r="AF26" s="1"/>
    </row>
    <row r="27" spans="1:32" s="5" customFormat="1" ht="16.5" customHeight="1" thickBot="1" thickTop="1">
      <c r="A27" s="105"/>
      <c r="B27" s="83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f t="shared" si="0"/>
        <v>0</v>
      </c>
      <c r="AD27" s="1"/>
      <c r="AE27" s="1"/>
      <c r="AF27" s="1"/>
    </row>
    <row r="28" spans="1:32" s="5" customFormat="1" ht="21" customHeight="1" thickBot="1" thickTop="1">
      <c r="A28" s="102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f t="shared" si="0"/>
        <v>0</v>
      </c>
      <c r="AD28" s="1"/>
      <c r="AE28" s="1"/>
      <c r="AF28" s="1"/>
    </row>
    <row r="29" spans="2:32" s="5" customFormat="1" ht="19.5" customHeight="1" thickBot="1" thickTop="1">
      <c r="B29" s="34"/>
      <c r="C29" s="84" t="s">
        <v>47</v>
      </c>
      <c r="D29" s="84"/>
      <c r="E29" s="37">
        <f aca="true" t="shared" si="2" ref="E29:Y29">+SUM(E25:E28)</f>
        <v>7714</v>
      </c>
      <c r="F29" s="37">
        <f t="shared" si="2"/>
        <v>10976.2</v>
      </c>
      <c r="G29" s="37">
        <f t="shared" si="2"/>
        <v>9109</v>
      </c>
      <c r="H29" s="37">
        <f t="shared" si="2"/>
        <v>7522</v>
      </c>
      <c r="I29" s="37">
        <f t="shared" si="2"/>
        <v>9075.516129032258</v>
      </c>
      <c r="J29" s="37">
        <f t="shared" si="2"/>
        <v>8622</v>
      </c>
      <c r="K29" s="37">
        <f t="shared" si="2"/>
        <v>6978.903225806452</v>
      </c>
      <c r="L29" s="37">
        <f t="shared" si="2"/>
        <v>9093</v>
      </c>
      <c r="M29" s="37">
        <f t="shared" si="2"/>
        <v>8870.566666666668</v>
      </c>
      <c r="N29" s="37">
        <f t="shared" si="2"/>
        <v>6755.548387096775</v>
      </c>
      <c r="O29" s="37">
        <f t="shared" si="2"/>
        <v>9128.433333333332</v>
      </c>
      <c r="P29" s="37">
        <f t="shared" si="2"/>
        <v>8066</v>
      </c>
      <c r="Q29" s="37">
        <f t="shared" si="2"/>
        <v>6739</v>
      </c>
      <c r="R29" s="37">
        <f t="shared" si="2"/>
        <v>7401</v>
      </c>
      <c r="S29" s="37">
        <f t="shared" si="2"/>
        <v>6036</v>
      </c>
      <c r="T29" s="37">
        <f t="shared" si="2"/>
        <v>6554</v>
      </c>
      <c r="U29" s="37">
        <f t="shared" si="2"/>
        <v>6625</v>
      </c>
      <c r="V29" s="37">
        <f t="shared" si="2"/>
        <v>6046</v>
      </c>
      <c r="W29" s="37">
        <f t="shared" si="2"/>
        <v>6142</v>
      </c>
      <c r="X29" s="37">
        <f t="shared" si="2"/>
        <v>6309</v>
      </c>
      <c r="Y29" s="37">
        <f t="shared" si="2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 t="shared" si="0"/>
        <v>-494</v>
      </c>
      <c r="AD29" s="1"/>
      <c r="AE29" s="1"/>
      <c r="AF29" s="1"/>
    </row>
    <row r="30" spans="1:32" s="5" customFormat="1" ht="15.75" customHeight="1" hidden="1" thickBot="1" thickTop="1">
      <c r="A30" s="105" t="s">
        <v>69</v>
      </c>
      <c r="B30" s="83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aca="true" t="shared" si="3" ref="S30:X30">+P30-O30</f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>+V30-U30</f>
        <v>0</v>
      </c>
      <c r="Z30" s="17">
        <f>+W30-V30</f>
        <v>0</v>
      </c>
      <c r="AA30" s="17"/>
      <c r="AB30" s="17"/>
      <c r="AC30" s="17">
        <f t="shared" si="0"/>
        <v>0</v>
      </c>
      <c r="AD30" s="1"/>
      <c r="AE30" s="1"/>
      <c r="AF30" s="1"/>
    </row>
    <row r="31" spans="1:32" s="5" customFormat="1" ht="15.75" customHeight="1" thickBot="1" thickTop="1">
      <c r="A31" s="105"/>
      <c r="B31" s="83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</v>
      </c>
      <c r="M31" s="75">
        <f>257608/30</f>
        <v>8586.933333333332</v>
      </c>
      <c r="N31" s="75">
        <f>312614/31</f>
        <v>10084.322580645161</v>
      </c>
      <c r="O31" s="75">
        <f>279164/30</f>
        <v>9305.466666666667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f t="shared" si="0"/>
        <v>0</v>
      </c>
      <c r="AD31" s="1"/>
      <c r="AE31" s="1"/>
      <c r="AF31" s="1"/>
    </row>
    <row r="32" spans="1:32" s="5" customFormat="1" ht="15.75" customHeight="1" thickBot="1" thickTop="1">
      <c r="A32" s="105"/>
      <c r="B32" s="83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</v>
      </c>
      <c r="J32" s="75">
        <v>445</v>
      </c>
      <c r="K32" s="75">
        <f>71580/31</f>
        <v>2309.032258064516</v>
      </c>
      <c r="L32" s="75">
        <f>165606/31</f>
        <v>5342.129032258064</v>
      </c>
      <c r="M32" s="75">
        <f>169662/30</f>
        <v>5655.4</v>
      </c>
      <c r="N32" s="75">
        <f>78726/31</f>
        <v>2539.548387096774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 t="shared" si="0"/>
        <v>0</v>
      </c>
      <c r="AD32" s="1"/>
      <c r="AE32" s="1"/>
      <c r="AF32" s="1"/>
    </row>
    <row r="33" spans="1:32" s="5" customFormat="1" ht="19.5" customHeight="1" hidden="1" thickBot="1" thickTop="1">
      <c r="A33" s="105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f t="shared" si="0"/>
        <v>0</v>
      </c>
      <c r="AD33" s="1"/>
      <c r="AE33" s="1"/>
      <c r="AF33" s="1"/>
    </row>
    <row r="34" spans="1:32" s="5" customFormat="1" ht="19.5" customHeight="1" hidden="1" thickBot="1" thickTop="1">
      <c r="A34" s="102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>
        <f t="shared" si="0"/>
        <v>0</v>
      </c>
      <c r="AD34" s="1"/>
      <c r="AE34" s="1"/>
      <c r="AF34" s="1"/>
    </row>
    <row r="35" spans="1:32" s="5" customFormat="1" ht="19.5" customHeight="1" thickBot="1" thickTop="1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</v>
      </c>
      <c r="L35" s="75">
        <f>39858/31</f>
        <v>1285.741935483871</v>
      </c>
      <c r="M35" s="75">
        <f>64552/30</f>
        <v>2151.733333333333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f t="shared" si="0"/>
        <v>0</v>
      </c>
      <c r="AD35" s="1"/>
      <c r="AE35" s="1"/>
      <c r="AF35" s="1"/>
    </row>
    <row r="36" spans="1:32" s="5" customFormat="1" ht="19.5" customHeight="1" thickBot="1" thickTop="1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</v>
      </c>
      <c r="J36" s="75">
        <v>3063</v>
      </c>
      <c r="K36" s="75">
        <f>93928/31</f>
        <v>3029.935483870968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f t="shared" si="0"/>
        <v>-114</v>
      </c>
      <c r="AD36" s="1"/>
      <c r="AE36" s="1"/>
      <c r="AF36" s="1"/>
    </row>
    <row r="37" spans="1:32" s="5" customFormat="1" ht="19.5" customHeight="1" hidden="1" thickBot="1" thickTop="1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f t="shared" si="0"/>
        <v>0</v>
      </c>
      <c r="AD37" s="1"/>
      <c r="AE37" s="1"/>
      <c r="AF37" s="1"/>
    </row>
    <row r="38" spans="1:32" s="5" customFormat="1" ht="19.5" customHeight="1" hidden="1" thickBot="1" thickTop="1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>
        <f t="shared" si="0"/>
        <v>0</v>
      </c>
      <c r="AD38" s="1"/>
      <c r="AE38" s="1"/>
      <c r="AF38" s="1"/>
    </row>
    <row r="39" spans="1:32" s="5" customFormat="1" ht="19.5" customHeight="1" thickBot="1" thickTop="1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4394.548387096775</v>
      </c>
      <c r="L39" s="75">
        <f>159098/31</f>
        <v>5132.193548387097</v>
      </c>
      <c r="M39" s="75">
        <f>148440/30</f>
        <v>4948</v>
      </c>
      <c r="N39" s="75">
        <f>194945/31</f>
        <v>6288.548387096775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f t="shared" si="0"/>
        <v>-748</v>
      </c>
      <c r="AD39" s="1"/>
      <c r="AE39" s="1"/>
      <c r="AF39" s="1"/>
    </row>
    <row r="40" spans="2:32" s="5" customFormat="1" ht="20.25" customHeight="1" thickTop="1">
      <c r="B40" s="44"/>
      <c r="C40" s="99" t="s">
        <v>48</v>
      </c>
      <c r="D40" s="99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aca="true" t="shared" si="4" ref="I40:N40">+SUM(I31:I39)</f>
        <v>22678.645161290322</v>
      </c>
      <c r="J40" s="40">
        <f t="shared" si="4"/>
        <v>16057</v>
      </c>
      <c r="K40" s="40">
        <f t="shared" si="4"/>
        <v>11299</v>
      </c>
      <c r="L40" s="40">
        <f t="shared" si="4"/>
        <v>22981.967741935485</v>
      </c>
      <c r="M40" s="40">
        <f t="shared" si="4"/>
        <v>24468</v>
      </c>
      <c r="N40" s="40">
        <f t="shared" si="4"/>
        <v>23552.74193548387</v>
      </c>
      <c r="O40" s="40">
        <f>+SUM(O31:O39)</f>
        <v>29137.833333333332</v>
      </c>
      <c r="P40" s="40">
        <f>+SUM(P31:P39)</f>
        <v>27186</v>
      </c>
      <c r="Q40" s="40">
        <f aca="true" t="shared" si="5" ref="Q40:V40">+SUM(Q31:Q39)</f>
        <v>28250</v>
      </c>
      <c r="R40" s="40">
        <f t="shared" si="5"/>
        <v>29297</v>
      </c>
      <c r="S40" s="40">
        <f t="shared" si="5"/>
        <v>20112</v>
      </c>
      <c r="T40" s="40">
        <f t="shared" si="5"/>
        <v>16614</v>
      </c>
      <c r="U40" s="40">
        <f t="shared" si="5"/>
        <v>2744</v>
      </c>
      <c r="V40" s="40">
        <f t="shared" si="5"/>
        <v>2072</v>
      </c>
      <c r="W40" s="40">
        <f>+SUM(W31:W39)</f>
        <v>6957</v>
      </c>
      <c r="X40" s="40">
        <f>+SUM(X31:X39)</f>
        <v>3628</v>
      </c>
      <c r="Y40" s="40">
        <f>+SUM(Y31:Y39)</f>
        <v>2468</v>
      </c>
      <c r="Z40" s="40">
        <f>+SUM(Z31:Z39)</f>
        <v>10978</v>
      </c>
      <c r="AA40" s="40">
        <f>+SUM(AA31:AA39)</f>
        <v>6839</v>
      </c>
      <c r="AB40" s="40">
        <f>+SUM(AB31:AB39)</f>
        <v>5977</v>
      </c>
      <c r="AC40" s="40">
        <f t="shared" si="0"/>
        <v>-862</v>
      </c>
      <c r="AD40" s="1"/>
      <c r="AE40" s="1"/>
      <c r="AF40" s="1"/>
    </row>
    <row r="41" spans="2:29" s="46" customFormat="1" ht="20.25" customHeight="1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>
        <f t="shared" si="0"/>
        <v>0</v>
      </c>
    </row>
    <row r="42" spans="2:32" s="5" customFormat="1" ht="41.25" customHeight="1" thickBot="1">
      <c r="B42" s="45"/>
      <c r="C42" s="104" t="s">
        <v>78</v>
      </c>
      <c r="D42" s="104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aca="true" t="shared" si="6" ref="K42:Q42">+K24+K29+K40</f>
        <v>43916.64516129032</v>
      </c>
      <c r="L42" s="70">
        <f t="shared" si="6"/>
        <v>56370.35483870968</v>
      </c>
      <c r="M42" s="70">
        <f t="shared" si="6"/>
        <v>59151.3</v>
      </c>
      <c r="N42" s="70">
        <f t="shared" si="6"/>
        <v>56044.16129032258</v>
      </c>
      <c r="O42" s="70">
        <f t="shared" si="6"/>
        <v>63738.3</v>
      </c>
      <c r="P42" s="70">
        <f t="shared" si="6"/>
        <v>59732</v>
      </c>
      <c r="Q42" s="70">
        <f t="shared" si="6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si="0"/>
        <v>-1860</v>
      </c>
      <c r="AD42" s="1"/>
      <c r="AE42" s="1"/>
      <c r="AF42" s="1"/>
    </row>
    <row r="43" spans="5:18" ht="18" customHeight="1" thickTop="1">
      <c r="E43" s="3"/>
      <c r="F43" s="3"/>
      <c r="G43" s="3"/>
      <c r="R43" s="3"/>
    </row>
    <row r="44" spans="5:22" ht="12.75">
      <c r="E44" s="3"/>
      <c r="V44" s="3"/>
    </row>
    <row r="45" spans="6:26" ht="12.75">
      <c r="F45" s="3"/>
      <c r="M45" s="3"/>
      <c r="U45" s="3"/>
      <c r="Z45" s="3"/>
    </row>
    <row r="47" ht="12.75">
      <c r="E47" s="74"/>
    </row>
    <row r="57" ht="12.75">
      <c r="C57" s="10"/>
    </row>
    <row r="59" ht="12.75">
      <c r="D59" s="4"/>
    </row>
    <row r="90" ht="8.25" customHeight="1"/>
    <row r="91" ht="14.25" customHeight="1"/>
  </sheetData>
  <sheetProtection/>
  <mergeCells count="18">
    <mergeCell ref="E9:P9"/>
    <mergeCell ref="A11:A23"/>
    <mergeCell ref="B11:B23"/>
    <mergeCell ref="A4:D4"/>
    <mergeCell ref="A5:AA5"/>
    <mergeCell ref="A6:AA6"/>
    <mergeCell ref="A7:AA7"/>
    <mergeCell ref="C9:D9"/>
    <mergeCell ref="Q9:AB9"/>
    <mergeCell ref="A33:A34"/>
    <mergeCell ref="C40:D40"/>
    <mergeCell ref="C42:D42"/>
    <mergeCell ref="C24:D24"/>
    <mergeCell ref="A25:A28"/>
    <mergeCell ref="B25:B27"/>
    <mergeCell ref="C29:D29"/>
    <mergeCell ref="A30:A32"/>
    <mergeCell ref="B30:B3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2"/>
  <headerFooter alignWithMargins="0">
    <oddFooter>&amp;L&amp;"Arial,Cursiva"Fuente: Perupetro S.A.</oddFooter>
  </headerFooter>
  <rowBreaks count="1" manualBreakCount="1">
    <brk id="1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Franco Hohagen</cp:lastModifiedBy>
  <cp:lastPrinted>2020-09-15T17:23:06Z</cp:lastPrinted>
  <dcterms:created xsi:type="dcterms:W3CDTF">1997-07-01T22:48:52Z</dcterms:created>
  <dcterms:modified xsi:type="dcterms:W3CDTF">2021-01-07T16:35:07Z</dcterms:modified>
  <cp:category/>
  <cp:version/>
  <cp:contentType/>
  <cp:contentStatus/>
</cp:coreProperties>
</file>